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825" windowHeight="10740"/>
  </bookViews>
  <sheets>
    <sheet name="Computation" sheetId="1" r:id="rId1"/>
    <sheet name="Block Diagram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E14" i="1" l="1"/>
  <c r="E11" i="1" l="1"/>
  <c r="F11" i="1" s="1"/>
  <c r="E10" i="1"/>
  <c r="F10" i="1" s="1"/>
  <c r="F12" i="1" s="1"/>
  <c r="E7" i="1"/>
  <c r="F7" i="1" s="1"/>
  <c r="E6" i="1"/>
  <c r="F6" i="1" s="1"/>
  <c r="F5" i="1"/>
  <c r="I7" i="4"/>
  <c r="E6" i="4"/>
  <c r="F6" i="4" s="1"/>
  <c r="G6" i="4" s="1"/>
  <c r="I6" i="4" s="1"/>
  <c r="I5" i="4"/>
  <c r="F5" i="4"/>
  <c r="G5" i="4" s="1"/>
  <c r="E5" i="4"/>
  <c r="E3" i="4"/>
  <c r="F3" i="4" s="1"/>
  <c r="G3" i="4" s="1"/>
  <c r="I3" i="4" s="1"/>
  <c r="I2" i="4"/>
  <c r="G2" i="4"/>
  <c r="F2" i="4"/>
  <c r="E2" i="4"/>
  <c r="F8" i="1" l="1"/>
  <c r="F16" i="1"/>
  <c r="G16" i="1" s="1"/>
  <c r="F14" i="1" l="1"/>
  <c r="G14" i="1" l="1"/>
  <c r="F18" i="1"/>
  <c r="F20" i="1" s="1"/>
  <c r="B12" i="1"/>
  <c r="B8" i="1"/>
  <c r="G12" i="1" l="1"/>
  <c r="G8" i="1" l="1"/>
  <c r="G23" i="1" s="1"/>
  <c r="G27" i="1" l="1"/>
  <c r="G30" i="1" s="1"/>
  <c r="G33" i="1" s="1"/>
</calcChain>
</file>

<file path=xl/sharedStrings.xml><?xml version="1.0" encoding="utf-8"?>
<sst xmlns="http://schemas.openxmlformats.org/spreadsheetml/2006/main" count="53" uniqueCount="50">
  <si>
    <t>mAHr</t>
  </si>
  <si>
    <t>days</t>
  </si>
  <si>
    <t>User Input</t>
  </si>
  <si>
    <t>mW</t>
  </si>
  <si>
    <t>V</t>
  </si>
  <si>
    <t>Mode Duration (how long?) 
(s)</t>
  </si>
  <si>
    <t>mAHour/Day = ISTOR X Mode Hours / Day</t>
  </si>
  <si>
    <t>Computed/Fixed</t>
  </si>
  <si>
    <r>
      <t>mW/cm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</si>
  <si>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</si>
  <si>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mWHour/Day = VSTOR x mAHour/ Day</t>
  </si>
  <si>
    <t>System Loads</t>
  </si>
  <si>
    <t>Recommended Minimum Battery Capacity</t>
  </si>
  <si>
    <t>hours / day</t>
  </si>
  <si>
    <t>mWHr / day</t>
  </si>
  <si>
    <t>mAHr / day</t>
  </si>
  <si>
    <t>Storage element leaks all the time.</t>
  </si>
  <si>
    <t>VSTOR nominal</t>
  </si>
  <si>
    <t>days / week</t>
  </si>
  <si>
    <t>Total mAHour/day</t>
  </si>
  <si>
    <t>Total mWHour/day consumed</t>
  </si>
  <si>
    <t>Divide by charging hours / day</t>
  </si>
  <si>
    <t>Power required for system operation</t>
  </si>
  <si>
    <t>Minimum input power required for system operation</t>
  </si>
  <si>
    <t>Minimum solar panel area required</t>
  </si>
  <si>
    <t>Divide by panel power per panel datasheet</t>
  </si>
  <si>
    <t>Divide by low estimate of bq25504 efficiency per datasheet</t>
  </si>
  <si>
    <t>Multiply by operating days per week</t>
  </si>
  <si>
    <t>Divide by charging days per week</t>
  </si>
  <si>
    <t>VBAT_UV &lt; VSTOR nominal &lt;= VBAT_OV</t>
  </si>
  <si>
    <t>seconds/day</t>
  </si>
  <si>
    <t>times/day</t>
  </si>
  <si>
    <t>period</t>
  </si>
  <si>
    <t>duty</t>
  </si>
  <si>
    <t>hours/day</t>
  </si>
  <si>
    <t>time on (s)</t>
  </si>
  <si>
    <t xml:space="preserve">How many times/day? 
 </t>
  </si>
  <si>
    <t>MCU 1</t>
  </si>
  <si>
    <t>MCU 2</t>
  </si>
  <si>
    <t>MCU 3</t>
  </si>
  <si>
    <t>Main 1</t>
  </si>
  <si>
    <t>Main 2</t>
  </si>
  <si>
    <t>bq25504 Iq</t>
  </si>
  <si>
    <t>Battery leakage current</t>
  </si>
  <si>
    <t>Totals for Main</t>
  </si>
  <si>
    <t xml:space="preserve">Totals for MCU </t>
  </si>
  <si>
    <t xml:space="preserve">Mode Hours / Day = duration x (times/day /  3600 s /hr)
</t>
  </si>
  <si>
    <t>ISTOR (output current of bq25504) (mA)</t>
  </si>
  <si>
    <t>Multiply by days NOT charging/week</t>
  </si>
  <si>
    <t>Solar panel V(MPP)~=0.8xV(OC) x100mA must be at least this much.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</si>
</sst>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wrapText="1"/>
    </xf>
    <xf numFmtId="164" fontId="0" fillId="2" borderId="3" xfId="0" applyNumberFormat="1" applyFill="1" applyBorder="1"/>
    <xf numFmtId="0" fontId="0" fillId="0" borderId="0" xfId="0" applyBorder="1"/>
    <xf numFmtId="0" fontId="2" fillId="0" borderId="3" xfId="0" applyFont="1" applyBorder="1" applyAlignment="1">
      <alignment wrapText="1"/>
    </xf>
    <xf numFmtId="164" fontId="0" fillId="2" borderId="2" xfId="0" applyNumberFormat="1" applyFill="1" applyBorder="1"/>
    <xf numFmtId="0" fontId="1" fillId="3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3" borderId="0" xfId="0" applyNumberFormat="1" applyFill="1" applyBorder="1"/>
    <xf numFmtId="0" fontId="0" fillId="0" borderId="3" xfId="0" applyFill="1" applyBorder="1" applyAlignment="1">
      <alignment horizontal="center" wrapText="1"/>
    </xf>
    <xf numFmtId="164" fontId="3" fillId="2" borderId="2" xfId="0" applyNumberFormat="1" applyFont="1" applyFill="1" applyBorder="1"/>
    <xf numFmtId="164" fontId="3" fillId="3" borderId="3" xfId="0" applyNumberFormat="1" applyFont="1" applyFill="1" applyBorder="1"/>
    <xf numFmtId="164" fontId="3" fillId="3" borderId="0" xfId="0" applyNumberFormat="1" applyFont="1" applyFill="1" applyBorder="1"/>
    <xf numFmtId="164" fontId="0" fillId="0" borderId="0" xfId="0" applyNumberFormat="1" applyBorder="1"/>
    <xf numFmtId="164" fontId="5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0" fillId="2" borderId="1" xfId="0" applyNumberFormat="1" applyFill="1" applyBorder="1"/>
    <xf numFmtId="0" fontId="0" fillId="0" borderId="4" xfId="0" applyBorder="1"/>
    <xf numFmtId="0" fontId="8" fillId="0" borderId="0" xfId="0" applyFont="1"/>
    <xf numFmtId="164" fontId="0" fillId="4" borderId="0" xfId="0" applyNumberFormat="1" applyFill="1" applyBorder="1"/>
    <xf numFmtId="0" fontId="7" fillId="0" borderId="0" xfId="0" applyFont="1"/>
    <xf numFmtId="0" fontId="9" fillId="0" borderId="3" xfId="0" applyFont="1" applyBorder="1" applyAlignment="1">
      <alignment wrapText="1"/>
    </xf>
    <xf numFmtId="2" fontId="10" fillId="3" borderId="3" xfId="0" applyNumberFormat="1" applyFont="1" applyFill="1" applyBorder="1"/>
    <xf numFmtId="0" fontId="10" fillId="0" borderId="3" xfId="0" applyFont="1" applyBorder="1"/>
    <xf numFmtId="0" fontId="5" fillId="0" borderId="3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Fill="1" applyBorder="1"/>
    <xf numFmtId="164" fontId="0" fillId="0" borderId="1" xfId="0" applyNumberFormat="1" applyFill="1" applyBorder="1"/>
    <xf numFmtId="164" fontId="0" fillId="0" borderId="7" xfId="0" applyNumberFormat="1" applyFill="1" applyBorder="1"/>
    <xf numFmtId="164" fontId="0" fillId="4" borderId="3" xfId="0" applyNumberFormat="1" applyFill="1" applyBorder="1"/>
    <xf numFmtId="164" fontId="11" fillId="3" borderId="4" xfId="0" applyNumberFormat="1" applyFont="1" applyFill="1" applyBorder="1"/>
    <xf numFmtId="164" fontId="11" fillId="3" borderId="3" xfId="0" applyNumberFormat="1" applyFont="1" applyFill="1" applyBorder="1"/>
    <xf numFmtId="164" fontId="11" fillId="3" borderId="0" xfId="0" applyNumberFormat="1" applyFont="1" applyFill="1" applyBorder="1"/>
    <xf numFmtId="164" fontId="11" fillId="0" borderId="5" xfId="0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164" fontId="11" fillId="0" borderId="7" xfId="0" applyNumberFormat="1" applyFont="1" applyFill="1" applyBorder="1" applyAlignment="1">
      <alignment horizontal="left"/>
    </xf>
    <xf numFmtId="0" fontId="11" fillId="0" borderId="0" xfId="0" applyFont="1"/>
    <xf numFmtId="164" fontId="11" fillId="0" borderId="3" xfId="0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right"/>
    </xf>
    <xf numFmtId="164" fontId="11" fillId="0" borderId="5" xfId="0" applyNumberFormat="1" applyFont="1" applyFill="1" applyBorder="1"/>
    <xf numFmtId="164" fontId="11" fillId="0" borderId="1" xfId="0" applyNumberFormat="1" applyFont="1" applyFill="1" applyBorder="1"/>
    <xf numFmtId="164" fontId="11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130809</xdr:colOff>
      <xdr:row>2</xdr:row>
      <xdr:rowOff>9525</xdr:rowOff>
    </xdr:from>
    <xdr:to>
      <xdr:col>11</xdr:col>
      <xdr:colOff>152822</xdr:colOff>
      <xdr:row>29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09" y="390525"/>
          <a:ext cx="6727613" cy="521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9" workbookViewId="0">
      <selection activeCell="I30" sqref="I30"/>
    </sheetView>
  </sheetViews>
  <sheetFormatPr defaultRowHeight="15" x14ac:dyDescent="0.25"/>
  <cols>
    <col min="1" max="1" width="29.7109375" customWidth="1"/>
    <col min="2" max="2" width="13" customWidth="1"/>
    <col min="3" max="4" width="10.7109375" customWidth="1"/>
    <col min="5" max="5" width="12.5703125" customWidth="1"/>
    <col min="6" max="6" width="9.5703125" bestFit="1" customWidth="1"/>
    <col min="7" max="7" width="10.5703125" bestFit="1" customWidth="1"/>
    <col min="8" max="8" width="10.5703125" customWidth="1"/>
  </cols>
  <sheetData>
    <row r="1" spans="1:8" x14ac:dyDescent="0.25">
      <c r="A1" s="7" t="s">
        <v>2</v>
      </c>
    </row>
    <row r="2" spans="1:8" ht="31.5" x14ac:dyDescent="0.25">
      <c r="A2" s="8" t="s">
        <v>7</v>
      </c>
      <c r="B2" s="26" t="s">
        <v>17</v>
      </c>
    </row>
    <row r="3" spans="1:8" ht="30" customHeight="1" x14ac:dyDescent="0.25">
      <c r="B3" s="27">
        <v>3.3</v>
      </c>
      <c r="C3" s="28" t="s">
        <v>4</v>
      </c>
      <c r="H3" s="25" t="s">
        <v>29</v>
      </c>
    </row>
    <row r="4" spans="1:8" ht="90.75" x14ac:dyDescent="0.3">
      <c r="A4" s="5" t="s">
        <v>11</v>
      </c>
      <c r="B4" s="2" t="s">
        <v>47</v>
      </c>
      <c r="C4" s="9" t="s">
        <v>5</v>
      </c>
      <c r="D4" s="2" t="s">
        <v>36</v>
      </c>
      <c r="E4" s="14" t="s">
        <v>46</v>
      </c>
      <c r="F4" s="14" t="s">
        <v>6</v>
      </c>
      <c r="G4" s="14" t="s">
        <v>10</v>
      </c>
    </row>
    <row r="5" spans="1:8" x14ac:dyDescent="0.25">
      <c r="A5" s="1" t="s">
        <v>37</v>
      </c>
      <c r="B5" s="17">
        <v>8</v>
      </c>
      <c r="C5" s="4"/>
      <c r="D5" s="4"/>
      <c r="E5" s="4">
        <v>24</v>
      </c>
      <c r="F5" s="4">
        <f>B5*E5</f>
        <v>192</v>
      </c>
      <c r="G5" s="4"/>
    </row>
    <row r="6" spans="1:8" x14ac:dyDescent="0.25">
      <c r="A6" s="22" t="s">
        <v>38</v>
      </c>
      <c r="B6" s="17">
        <v>80</v>
      </c>
      <c r="C6" s="4">
        <v>0.02</v>
      </c>
      <c r="D6" s="4">
        <v>720</v>
      </c>
      <c r="E6" s="4">
        <f>C6*D6/3600</f>
        <v>4.0000000000000001E-3</v>
      </c>
      <c r="F6" s="4">
        <f t="shared" ref="F6:F7" si="0">B6*E6</f>
        <v>0.32</v>
      </c>
      <c r="G6" s="4"/>
      <c r="H6" s="23"/>
    </row>
    <row r="7" spans="1:8" x14ac:dyDescent="0.25">
      <c r="A7" s="22" t="s">
        <v>39</v>
      </c>
      <c r="B7" s="17">
        <v>250</v>
      </c>
      <c r="C7" s="4">
        <v>1.4999999999999999E-2</v>
      </c>
      <c r="D7" s="4">
        <v>720</v>
      </c>
      <c r="E7" s="4">
        <f>C7*D7/3600</f>
        <v>2.9999999999999996E-3</v>
      </c>
      <c r="F7" s="4">
        <f t="shared" si="0"/>
        <v>0.74999999999999989</v>
      </c>
      <c r="G7" s="4"/>
      <c r="H7" s="23"/>
    </row>
    <row r="8" spans="1:8" ht="15.75" thickBot="1" x14ac:dyDescent="0.3">
      <c r="A8" s="29" t="s">
        <v>45</v>
      </c>
      <c r="B8" s="15">
        <f>SUM(B5:B6)</f>
        <v>88</v>
      </c>
      <c r="C8" s="45"/>
      <c r="D8" s="45"/>
      <c r="E8" s="45"/>
      <c r="F8" s="3">
        <f>SUM(F5:F7)</f>
        <v>193.07</v>
      </c>
      <c r="G8" s="3">
        <f>F8*$B$3</f>
        <v>637.13099999999997</v>
      </c>
      <c r="H8" s="23"/>
    </row>
    <row r="9" spans="1:8" ht="15.75" thickTop="1" x14ac:dyDescent="0.25">
      <c r="A9" s="4"/>
      <c r="B9" s="20"/>
      <c r="C9" s="18"/>
      <c r="D9" s="18"/>
      <c r="E9" s="18"/>
      <c r="F9" s="18"/>
      <c r="G9" s="18"/>
      <c r="H9" s="23"/>
    </row>
    <row r="10" spans="1:8" x14ac:dyDescent="0.25">
      <c r="A10" s="1" t="s">
        <v>40</v>
      </c>
      <c r="B10" s="17">
        <v>16000</v>
      </c>
      <c r="C10" s="18">
        <v>5.0000000000000001E-3</v>
      </c>
      <c r="D10" s="18">
        <v>48</v>
      </c>
      <c r="E10" s="4">
        <f t="shared" ref="E10:E11" si="1">C10*D10/3600</f>
        <v>6.666666666666667E-5</v>
      </c>
      <c r="F10" s="4">
        <f t="shared" ref="F10:F11" si="2">B10*E10</f>
        <v>1.0666666666666667</v>
      </c>
      <c r="G10" s="18"/>
      <c r="H10" s="23"/>
    </row>
    <row r="11" spans="1:8" x14ac:dyDescent="0.25">
      <c r="A11" s="22" t="s">
        <v>41</v>
      </c>
      <c r="B11" s="17">
        <v>7000</v>
      </c>
      <c r="C11" s="18">
        <v>0.05</v>
      </c>
      <c r="D11" s="18">
        <v>48</v>
      </c>
      <c r="E11" s="4">
        <f t="shared" si="1"/>
        <v>6.6666666666666675E-4</v>
      </c>
      <c r="F11" s="4">
        <f t="shared" si="2"/>
        <v>4.666666666666667</v>
      </c>
      <c r="G11" s="18"/>
      <c r="H11" s="23"/>
    </row>
    <row r="12" spans="1:8" ht="15.75" thickBot="1" x14ac:dyDescent="0.3">
      <c r="A12" s="29" t="s">
        <v>44</v>
      </c>
      <c r="B12" s="15">
        <f>SUM(B10:B11)</f>
        <v>23000</v>
      </c>
      <c r="C12" s="45"/>
      <c r="D12" s="45"/>
      <c r="E12" s="45"/>
      <c r="F12" s="3">
        <f>SUM(F10:F11)</f>
        <v>5.7333333333333334</v>
      </c>
      <c r="G12" s="3">
        <f>F12*$B$3</f>
        <v>18.919999999999998</v>
      </c>
      <c r="H12" s="23"/>
    </row>
    <row r="13" spans="1:8" ht="15.75" thickTop="1" x14ac:dyDescent="0.25">
      <c r="A13" s="10"/>
      <c r="B13" s="20"/>
      <c r="C13" s="18"/>
      <c r="D13" s="18"/>
      <c r="E13" s="18"/>
      <c r="F13" s="18"/>
      <c r="G13" s="18"/>
      <c r="H13" s="23"/>
    </row>
    <row r="14" spans="1:8" x14ac:dyDescent="0.25">
      <c r="A14" s="29" t="s">
        <v>42</v>
      </c>
      <c r="B14" s="16">
        <v>4.0000000000000002E-4</v>
      </c>
      <c r="C14" s="38"/>
      <c r="D14" s="39"/>
      <c r="E14" s="45">
        <f>24</f>
        <v>24</v>
      </c>
      <c r="F14" s="3">
        <f>E14*B14</f>
        <v>9.6000000000000009E-3</v>
      </c>
      <c r="G14" s="3">
        <f>F14*$B$3</f>
        <v>3.168E-2</v>
      </c>
      <c r="H14" s="23"/>
    </row>
    <row r="15" spans="1:8" x14ac:dyDescent="0.25">
      <c r="A15" s="10"/>
      <c r="B15" s="20"/>
      <c r="C15" s="18"/>
      <c r="D15" s="18"/>
      <c r="E15" s="24"/>
      <c r="F15" s="18"/>
      <c r="G15" s="18"/>
    </row>
    <row r="16" spans="1:8" x14ac:dyDescent="0.25">
      <c r="A16" s="54" t="s">
        <v>43</v>
      </c>
      <c r="B16" s="47">
        <v>1E-3</v>
      </c>
      <c r="C16" s="40"/>
      <c r="D16" s="41"/>
      <c r="E16" s="45">
        <v>24</v>
      </c>
      <c r="F16" s="3">
        <f>E16*B16</f>
        <v>2.4E-2</v>
      </c>
      <c r="G16" s="3">
        <f>F16*$B$3</f>
        <v>7.9199999999999993E-2</v>
      </c>
      <c r="H16" s="23" t="s">
        <v>16</v>
      </c>
    </row>
    <row r="17" spans="1:9" x14ac:dyDescent="0.25">
      <c r="A17" s="11"/>
      <c r="B17" s="12"/>
      <c r="C17" s="12"/>
      <c r="D17" s="18"/>
      <c r="E17" s="18"/>
      <c r="F17" s="18"/>
      <c r="G17" s="18"/>
    </row>
    <row r="18" spans="1:9" x14ac:dyDescent="0.25">
      <c r="A18" s="11"/>
      <c r="B18" s="42" t="s">
        <v>19</v>
      </c>
      <c r="C18" s="43"/>
      <c r="D18" s="43"/>
      <c r="E18" s="44"/>
      <c r="F18" s="21">
        <f>F8+F12+F14+F16</f>
        <v>198.83693333333332</v>
      </c>
      <c r="G18" s="18" t="s">
        <v>15</v>
      </c>
    </row>
    <row r="19" spans="1:9" x14ac:dyDescent="0.25">
      <c r="A19" s="11"/>
      <c r="B19" s="55" t="s">
        <v>48</v>
      </c>
      <c r="C19" s="56"/>
      <c r="D19" s="56"/>
      <c r="E19" s="57"/>
      <c r="F19" s="48">
        <v>2</v>
      </c>
      <c r="G19" s="18" t="s">
        <v>1</v>
      </c>
    </row>
    <row r="20" spans="1:9" ht="15.75" thickBot="1" x14ac:dyDescent="0.3">
      <c r="A20" s="11"/>
      <c r="B20" s="35" t="s">
        <v>12</v>
      </c>
      <c r="C20" s="36"/>
      <c r="D20" s="36"/>
      <c r="E20" s="37"/>
      <c r="F20" s="6">
        <f>F18*F19</f>
        <v>397.67386666666664</v>
      </c>
      <c r="G20" s="18" t="s">
        <v>0</v>
      </c>
    </row>
    <row r="21" spans="1:9" ht="15.75" thickTop="1" x14ac:dyDescent="0.25">
      <c r="A21" s="11"/>
      <c r="B21" s="33"/>
      <c r="C21" s="33"/>
      <c r="D21" s="33"/>
      <c r="E21" s="34"/>
      <c r="F21" s="24"/>
      <c r="G21" s="18"/>
    </row>
    <row r="22" spans="1:9" x14ac:dyDescent="0.25">
      <c r="A22" s="11"/>
      <c r="B22" s="19"/>
      <c r="C22" s="19"/>
      <c r="D22" s="19"/>
      <c r="E22" s="19"/>
      <c r="F22" s="18"/>
      <c r="G22" s="18"/>
    </row>
    <row r="23" spans="1:9" x14ac:dyDescent="0.25">
      <c r="A23" s="11"/>
      <c r="B23" s="30" t="s">
        <v>20</v>
      </c>
      <c r="C23" s="30"/>
      <c r="D23" s="30"/>
      <c r="E23" s="30"/>
      <c r="F23" s="30"/>
      <c r="G23" s="21">
        <f>SUM(G8:G16)</f>
        <v>656.16188</v>
      </c>
      <c r="H23" t="s">
        <v>14</v>
      </c>
    </row>
    <row r="24" spans="1:9" x14ac:dyDescent="0.25">
      <c r="A24" s="11"/>
      <c r="B24" s="49" t="s">
        <v>27</v>
      </c>
      <c r="C24" s="50"/>
      <c r="D24" s="50"/>
      <c r="E24" s="50"/>
      <c r="F24" s="51"/>
      <c r="G24" s="46">
        <v>7</v>
      </c>
      <c r="H24" s="52" t="s">
        <v>18</v>
      </c>
    </row>
    <row r="25" spans="1:9" x14ac:dyDescent="0.25">
      <c r="A25" s="11"/>
      <c r="B25" s="49" t="s">
        <v>28</v>
      </c>
      <c r="C25" s="50"/>
      <c r="D25" s="50"/>
      <c r="E25" s="50"/>
      <c r="F25" s="51"/>
      <c r="G25" s="47">
        <v>5</v>
      </c>
      <c r="H25" s="52" t="s">
        <v>18</v>
      </c>
    </row>
    <row r="26" spans="1:9" x14ac:dyDescent="0.25">
      <c r="A26" s="11"/>
      <c r="B26" s="53" t="s">
        <v>21</v>
      </c>
      <c r="C26" s="53"/>
      <c r="D26" s="53"/>
      <c r="E26" s="53"/>
      <c r="F26" s="53"/>
      <c r="G26" s="48">
        <v>8</v>
      </c>
      <c r="H26" s="52" t="s">
        <v>13</v>
      </c>
    </row>
    <row r="27" spans="1:9" ht="15.75" thickBot="1" x14ac:dyDescent="0.3">
      <c r="A27" s="11"/>
      <c r="B27" s="31" t="s">
        <v>22</v>
      </c>
      <c r="C27" s="31"/>
      <c r="D27" s="31"/>
      <c r="E27" s="31"/>
      <c r="F27" s="31"/>
      <c r="G27" s="6">
        <f>G23*G24/G25/G26</f>
        <v>114.82832900000001</v>
      </c>
      <c r="H27" t="s">
        <v>3</v>
      </c>
    </row>
    <row r="28" spans="1:9" ht="15.75" thickTop="1" x14ac:dyDescent="0.25">
      <c r="A28" s="11"/>
      <c r="B28" s="19"/>
      <c r="C28" s="19"/>
      <c r="D28" s="19"/>
      <c r="E28" s="19"/>
      <c r="F28" s="18"/>
      <c r="G28" s="12"/>
    </row>
    <row r="29" spans="1:9" x14ac:dyDescent="0.25">
      <c r="A29" s="11"/>
      <c r="B29" s="30" t="s">
        <v>26</v>
      </c>
      <c r="C29" s="30"/>
      <c r="D29" s="30"/>
      <c r="E29" s="30"/>
      <c r="F29" s="30"/>
      <c r="G29" s="13">
        <v>0.8</v>
      </c>
    </row>
    <row r="30" spans="1:9" ht="15.75" thickBot="1" x14ac:dyDescent="0.3">
      <c r="A30" s="11"/>
      <c r="B30" s="31" t="s">
        <v>23</v>
      </c>
      <c r="C30" s="31"/>
      <c r="D30" s="31"/>
      <c r="E30" s="31"/>
      <c r="F30" s="31"/>
      <c r="G30" s="6">
        <f>G27/G29</f>
        <v>143.53541125000001</v>
      </c>
      <c r="H30" t="s">
        <v>3</v>
      </c>
      <c r="I30" t="s">
        <v>49</v>
      </c>
    </row>
    <row r="31" spans="1:9" ht="15.75" thickTop="1" x14ac:dyDescent="0.25">
      <c r="A31" s="11"/>
      <c r="B31" s="19"/>
      <c r="C31" s="19"/>
      <c r="D31" s="19"/>
      <c r="E31" s="19"/>
      <c r="F31" s="19"/>
      <c r="G31" s="12"/>
    </row>
    <row r="32" spans="1:9" ht="17.25" x14ac:dyDescent="0.25">
      <c r="A32" s="11"/>
      <c r="B32" s="53" t="s">
        <v>25</v>
      </c>
      <c r="C32" s="53"/>
      <c r="D32" s="53"/>
      <c r="E32" s="53"/>
      <c r="F32" s="53"/>
      <c r="G32" s="48">
        <v>10</v>
      </c>
      <c r="H32" t="s">
        <v>8</v>
      </c>
    </row>
    <row r="33" spans="1:8" ht="18" thickBot="1" x14ac:dyDescent="0.3">
      <c r="A33" s="4"/>
      <c r="B33" s="32" t="s">
        <v>24</v>
      </c>
      <c r="C33" s="32"/>
      <c r="D33" s="32"/>
      <c r="E33" s="32"/>
      <c r="F33" s="32"/>
      <c r="G33" s="6">
        <f>G30/G32</f>
        <v>14.353541125000001</v>
      </c>
      <c r="H33" t="s">
        <v>9</v>
      </c>
    </row>
    <row r="34" spans="1:8" ht="15.75" thickTop="1" x14ac:dyDescent="0.25"/>
  </sheetData>
  <mergeCells count="15">
    <mergeCell ref="C14:D14"/>
    <mergeCell ref="C16:D16"/>
    <mergeCell ref="B19:E19"/>
    <mergeCell ref="B18:E18"/>
    <mergeCell ref="B29:F29"/>
    <mergeCell ref="B30:F30"/>
    <mergeCell ref="B32:F32"/>
    <mergeCell ref="B33:F33"/>
    <mergeCell ref="B20:E20"/>
    <mergeCell ref="B21:E21"/>
    <mergeCell ref="B24:F24"/>
    <mergeCell ref="B25:F25"/>
    <mergeCell ref="B23:F23"/>
    <mergeCell ref="B26:F26"/>
    <mergeCell ref="B27:F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2" sqref="F2"/>
    </sheetView>
  </sheetViews>
  <sheetFormatPr defaultRowHeight="15" x14ac:dyDescent="0.25"/>
  <sheetData>
    <row r="1" spans="2:9" x14ac:dyDescent="0.25">
      <c r="C1" t="s">
        <v>35</v>
      </c>
      <c r="D1" t="s">
        <v>31</v>
      </c>
      <c r="E1" t="s">
        <v>30</v>
      </c>
      <c r="F1" t="s">
        <v>32</v>
      </c>
      <c r="G1" t="s">
        <v>33</v>
      </c>
      <c r="H1" t="s">
        <v>34</v>
      </c>
      <c r="I1" t="s">
        <v>0</v>
      </c>
    </row>
    <row r="2" spans="2:9" x14ac:dyDescent="0.25">
      <c r="B2">
        <v>0.08</v>
      </c>
      <c r="C2">
        <v>0.02</v>
      </c>
      <c r="D2">
        <v>720</v>
      </c>
      <c r="E2">
        <f>60*60*24</f>
        <v>86400</v>
      </c>
      <c r="F2">
        <f>E2/D2</f>
        <v>120</v>
      </c>
      <c r="G2">
        <f>C2/F2</f>
        <v>1.6666666666666666E-4</v>
      </c>
      <c r="H2">
        <v>24</v>
      </c>
      <c r="I2">
        <f>B2*G2*H2</f>
        <v>3.1999999999999997E-4</v>
      </c>
    </row>
    <row r="3" spans="2:9" x14ac:dyDescent="0.25">
      <c r="B3">
        <v>0.25</v>
      </c>
      <c r="C3">
        <v>0.15</v>
      </c>
      <c r="D3">
        <v>720</v>
      </c>
      <c r="E3">
        <f>60*60*24</f>
        <v>86400</v>
      </c>
      <c r="F3">
        <f>E3/D3</f>
        <v>120</v>
      </c>
      <c r="G3">
        <f>C3/F3</f>
        <v>1.25E-3</v>
      </c>
      <c r="H3">
        <v>24</v>
      </c>
      <c r="I3">
        <f>B3*G3*H3</f>
        <v>7.4999999999999997E-3</v>
      </c>
    </row>
    <row r="4" spans="2:9" x14ac:dyDescent="0.25">
      <c r="I4">
        <v>8.0000000000000002E-3</v>
      </c>
    </row>
    <row r="5" spans="2:9" x14ac:dyDescent="0.25">
      <c r="B5">
        <v>16</v>
      </c>
      <c r="C5">
        <v>5.0000000000000001E-3</v>
      </c>
      <c r="D5">
        <v>48</v>
      </c>
      <c r="E5">
        <f>60*60*24</f>
        <v>86400</v>
      </c>
      <c r="F5">
        <f>E5/D5</f>
        <v>1800</v>
      </c>
      <c r="G5">
        <f>C5/F5</f>
        <v>2.7777777777777779E-6</v>
      </c>
      <c r="H5">
        <v>24</v>
      </c>
      <c r="I5">
        <f>B5*G5*H5</f>
        <v>1.0666666666666667E-3</v>
      </c>
    </row>
    <row r="6" spans="2:9" x14ac:dyDescent="0.25">
      <c r="B6">
        <v>7</v>
      </c>
      <c r="C6">
        <v>0.05</v>
      </c>
      <c r="D6">
        <v>48</v>
      </c>
      <c r="E6">
        <f>60*60*24</f>
        <v>86400</v>
      </c>
      <c r="F6">
        <f>E6/D6</f>
        <v>1800</v>
      </c>
      <c r="G6">
        <f>C6/F6</f>
        <v>2.7777777777777779E-5</v>
      </c>
      <c r="H6">
        <v>24</v>
      </c>
      <c r="I6">
        <f>B6*G6*H6</f>
        <v>4.6666666666666671E-3</v>
      </c>
    </row>
    <row r="7" spans="2:9" x14ac:dyDescent="0.25">
      <c r="I7">
        <f>SUM(I2:I6)</f>
        <v>2.1553333333333334E-2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Computation</vt:lpstr>
      <vt:lpstr>Block Diagram</vt:lpstr>
      <vt:lpstr>Sheet1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a0216859</dc:creator>
  <cp:lastModifiedBy>a0216859</cp:lastModifiedBy>
  <dcterms:created xsi:type="dcterms:W3CDTF">2012-11-19T03:40:16Z</dcterms:created>
  <dcterms:modified xsi:type="dcterms:W3CDTF">2014-06-03T18:43:42Z</dcterms:modified>
</cp:coreProperties>
</file>